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24420" yWindow="10560" windowWidth="39580" windowHeight="19240" tabRatio="500"/>
  </bookViews>
  <sheets>
    <sheet name="応募リスト"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J21" i="1" l="1"/>
  <c r="K21" i="1"/>
  <c r="L21" i="1"/>
  <c r="J20" i="1"/>
  <c r="K20" i="1"/>
  <c r="L20" i="1"/>
  <c r="J19" i="1"/>
  <c r="K19" i="1"/>
  <c r="L19" i="1"/>
  <c r="J18" i="1"/>
  <c r="K18" i="1"/>
  <c r="L18" i="1"/>
  <c r="J17" i="1"/>
  <c r="K17" i="1"/>
  <c r="L17" i="1"/>
  <c r="J16" i="1"/>
  <c r="K16" i="1"/>
  <c r="L16" i="1"/>
  <c r="J15" i="1"/>
  <c r="K15" i="1"/>
  <c r="L15" i="1"/>
  <c r="M15" i="1"/>
  <c r="M16" i="1"/>
  <c r="M17" i="1"/>
  <c r="M18" i="1"/>
  <c r="M19" i="1"/>
  <c r="M20" i="1"/>
  <c r="M21" i="1"/>
  <c r="N20" i="1"/>
  <c r="N21" i="1"/>
  <c r="N19" i="1"/>
  <c r="N18" i="1"/>
  <c r="N17" i="1"/>
  <c r="N16" i="1"/>
  <c r="N15" i="1"/>
  <c r="J10" i="1"/>
  <c r="K10" i="1"/>
  <c r="L10" i="1"/>
  <c r="J4" i="1"/>
  <c r="K4" i="1"/>
  <c r="L4" i="1"/>
  <c r="J3" i="1"/>
  <c r="K3" i="1"/>
  <c r="L3" i="1"/>
  <c r="M3" i="1"/>
  <c r="M4" i="1"/>
  <c r="J5" i="1"/>
  <c r="K5" i="1"/>
  <c r="L5" i="1"/>
  <c r="M5" i="1"/>
  <c r="J6" i="1"/>
  <c r="K6" i="1"/>
  <c r="L6" i="1"/>
  <c r="M6" i="1"/>
  <c r="J7" i="1"/>
  <c r="K7" i="1"/>
  <c r="L7" i="1"/>
  <c r="M7" i="1"/>
  <c r="J8" i="1"/>
  <c r="K8" i="1"/>
  <c r="L8" i="1"/>
  <c r="M8" i="1"/>
  <c r="J9" i="1"/>
  <c r="K9" i="1"/>
  <c r="L9" i="1"/>
  <c r="M9" i="1"/>
  <c r="M10" i="1"/>
  <c r="N10" i="1"/>
  <c r="N9" i="1"/>
  <c r="N8" i="1"/>
  <c r="N7" i="1"/>
  <c r="N6" i="1"/>
  <c r="N5" i="1"/>
  <c r="N4" i="1"/>
  <c r="L12" i="1"/>
  <c r="L23" i="1"/>
  <c r="L22" i="1"/>
  <c r="L11" i="1"/>
  <c r="I23" i="1"/>
  <c r="I6" i="1"/>
  <c r="I10" i="1"/>
  <c r="I11" i="1"/>
  <c r="I12" i="1"/>
  <c r="I22" i="1"/>
</calcChain>
</file>

<file path=xl/sharedStrings.xml><?xml version="1.0" encoding="utf-8"?>
<sst xmlns="http://schemas.openxmlformats.org/spreadsheetml/2006/main" count="201" uniqueCount="133">
  <si>
    <t>撮影者</t>
    <rPh sb="0" eb="3">
      <t>サツエイシャ</t>
    </rPh>
    <phoneticPr fontId="1"/>
  </si>
  <si>
    <t>カメラ</t>
    <phoneticPr fontId="1"/>
  </si>
  <si>
    <t>F値</t>
    <rPh sb="1" eb="2">
      <t>チ</t>
    </rPh>
    <phoneticPr fontId="1"/>
  </si>
  <si>
    <t>中島純夫</t>
    <phoneticPr fontId="1"/>
  </si>
  <si>
    <t>撮影日時</t>
    <rPh sb="0" eb="4">
      <t>サツエイニチジ</t>
    </rPh>
    <phoneticPr fontId="1"/>
  </si>
  <si>
    <t>焦点距離</t>
    <rPh sb="0" eb="4">
      <t>ショウテンキョリ</t>
    </rPh>
    <phoneticPr fontId="1"/>
  </si>
  <si>
    <t>センサーサイズ</t>
    <phoneticPr fontId="1"/>
  </si>
  <si>
    <t>改造</t>
    <rPh sb="0" eb="2">
      <t>カイゾウ</t>
    </rPh>
    <phoneticPr fontId="1"/>
  </si>
  <si>
    <t>フィルター</t>
    <phoneticPr fontId="1"/>
  </si>
  <si>
    <t>架台</t>
    <rPh sb="0" eb="2">
      <t>カダイ</t>
    </rPh>
    <phoneticPr fontId="1"/>
  </si>
  <si>
    <t>なし</t>
    <phoneticPr fontId="1"/>
  </si>
  <si>
    <t>FSQ-130ED F3レデューサー</t>
    <phoneticPr fontId="1"/>
  </si>
  <si>
    <t>NIKON D810A</t>
    <phoneticPr fontId="1"/>
  </si>
  <si>
    <t>IDAS LPS-D1</t>
    <phoneticPr fontId="1"/>
  </si>
  <si>
    <t>フルサイズ</t>
    <phoneticPr fontId="1"/>
  </si>
  <si>
    <t>EM-200</t>
    <phoneticPr fontId="1"/>
  </si>
  <si>
    <t>高知県四万十市</t>
    <phoneticPr fontId="1"/>
  </si>
  <si>
    <t>撮影地</t>
    <rPh sb="0" eb="3">
      <t>サツエイチ</t>
    </rPh>
    <phoneticPr fontId="1"/>
  </si>
  <si>
    <t>一言</t>
    <rPh sb="0" eb="2">
      <t>ヒトコト</t>
    </rPh>
    <phoneticPr fontId="1"/>
  </si>
  <si>
    <t>強調は控えめにしております。</t>
    <phoneticPr fontId="1"/>
  </si>
  <si>
    <t>使用鏡筒orレンズ</t>
    <rPh sb="0" eb="2">
      <t>シヨウ</t>
    </rPh>
    <rPh sb="2" eb="4">
      <t>キョウトウ</t>
    </rPh>
    <phoneticPr fontId="1"/>
  </si>
  <si>
    <t>無</t>
    <rPh sb="0" eb="1">
      <t>ム</t>
    </rPh>
    <phoneticPr fontId="1"/>
  </si>
  <si>
    <t>総露出(分)</t>
    <rPh sb="0" eb="3">
      <t>ソウロシュツジカン</t>
    </rPh>
    <rPh sb="4" eb="5">
      <t>フン</t>
    </rPh>
    <phoneticPr fontId="1"/>
  </si>
  <si>
    <t>コース</t>
    <phoneticPr fontId="1"/>
  </si>
  <si>
    <t>400mm</t>
    <phoneticPr fontId="1"/>
  </si>
  <si>
    <t>135mm</t>
    <phoneticPr fontId="1"/>
  </si>
  <si>
    <t>SIGMA 105mm f1.4 art</t>
    <phoneticPr fontId="1"/>
  </si>
  <si>
    <t>X-T3</t>
    <phoneticPr fontId="1"/>
  </si>
  <si>
    <t>APS-C</t>
    <phoneticPr fontId="1"/>
  </si>
  <si>
    <t>なし</t>
    <phoneticPr fontId="1"/>
  </si>
  <si>
    <t>AP赤道儀</t>
    <rPh sb="2" eb="5">
      <t>セキドウギ</t>
    </rPh>
    <phoneticPr fontId="1"/>
  </si>
  <si>
    <t>鳥取県西伯郡伯耆町</t>
    <phoneticPr fontId="1"/>
  </si>
  <si>
    <t>画像周辺がコンポジットズレにより使えないのでトリミングをお願いします！</t>
    <phoneticPr fontId="1"/>
  </si>
  <si>
    <t>takahiro</t>
    <phoneticPr fontId="1"/>
  </si>
  <si>
    <t>nabe</t>
    <phoneticPr fontId="1"/>
  </si>
  <si>
    <t>https://starphotographing.blog.fc2.com/</t>
    <phoneticPr fontId="1"/>
  </si>
  <si>
    <t>2019/11/30, 22:53:14～</t>
    <phoneticPr fontId="1"/>
  </si>
  <si>
    <t>sigma 135mm F1.8 DG HSM Art</t>
    <phoneticPr fontId="1"/>
  </si>
  <si>
    <t>有</t>
    <rPh sb="0" eb="1">
      <t>ア</t>
    </rPh>
    <phoneticPr fontId="1"/>
  </si>
  <si>
    <t>OPTRONG UHC NK-FF</t>
    <phoneticPr fontId="1"/>
  </si>
  <si>
    <t>AZ-GTi</t>
    <phoneticPr fontId="1"/>
  </si>
  <si>
    <t>群馬県妙義山</t>
    <phoneticPr fontId="1"/>
  </si>
  <si>
    <t>撮影システムはカメラ三脚にポタ赤用の微動雲台、そしてAZ-GTiという安価なものですが、追尾性能は必要十分です。
今シーズンだけですでに10時間近くレムナントを追いかけ続けてくれました。</t>
    <phoneticPr fontId="1"/>
  </si>
  <si>
    <t>中沢 治久</t>
    <phoneticPr fontId="1"/>
  </si>
  <si>
    <t>400mm</t>
    <phoneticPr fontId="1"/>
  </si>
  <si>
    <t xml:space="preserve"> FSQ-106ED (レデューサー0.73×）</t>
    <phoneticPr fontId="1"/>
  </si>
  <si>
    <t>Canon EOS6D(HKIR)</t>
    <phoneticPr fontId="1"/>
  </si>
  <si>
    <t>なし</t>
    <phoneticPr fontId="1"/>
  </si>
  <si>
    <t>EM-200</t>
    <phoneticPr fontId="1"/>
  </si>
  <si>
    <t>岡県 伊豆天城高原</t>
    <phoneticPr fontId="1"/>
  </si>
  <si>
    <t>ワクワクする企画をこれからも楽しみにしています。</t>
    <phoneticPr fontId="1"/>
  </si>
  <si>
    <t>SIGMA 105mmを思い切って導入しました。</t>
    <phoneticPr fontId="1"/>
  </si>
  <si>
    <t>SIGMA 105mm F1.4 DG HSM</t>
    <phoneticPr fontId="1"/>
  </si>
  <si>
    <t>Toast-Pro</t>
    <phoneticPr fontId="1"/>
  </si>
  <si>
    <t>山梨県 北杜市 みずがき山自然公園</t>
    <phoneticPr fontId="1"/>
  </si>
  <si>
    <t>編集部</t>
    <rPh sb="0" eb="3">
      <t>ヘンシュウブ</t>
    </rPh>
    <phoneticPr fontId="1"/>
  </si>
  <si>
    <t>EF400mmF2.8L IS II</t>
    <phoneticPr fontId="1"/>
  </si>
  <si>
    <t>α7S</t>
    <phoneticPr fontId="1"/>
  </si>
  <si>
    <t>Lフィルター</t>
    <phoneticPr fontId="1"/>
  </si>
  <si>
    <t>SWAT-310 vspec</t>
    <phoneticPr fontId="1"/>
  </si>
  <si>
    <t>熊本県ヒゴタイ公園</t>
    <rPh sb="0" eb="3">
      <t>クマモトケン</t>
    </rPh>
    <rPh sb="7" eb="9">
      <t>コウエン</t>
    </rPh>
    <phoneticPr fontId="1"/>
  </si>
  <si>
    <t>もりちゃん</t>
    <phoneticPr fontId="1"/>
  </si>
  <si>
    <t>2019/11/30-12/01・2019/12/28-29</t>
    <phoneticPr fontId="1"/>
  </si>
  <si>
    <t>ε-130D</t>
    <phoneticPr fontId="1"/>
  </si>
  <si>
    <t>EOS6D</t>
    <phoneticPr fontId="1"/>
  </si>
  <si>
    <t>無</t>
    <rPh sb="0" eb="1">
      <t>ム</t>
    </rPh>
    <phoneticPr fontId="1"/>
  </si>
  <si>
    <t>SXP</t>
    <phoneticPr fontId="1"/>
  </si>
  <si>
    <t>大山まきばみるくの里駐車場ほか</t>
    <phoneticPr fontId="1"/>
  </si>
  <si>
    <t>次があればぜひ参加したいです！</t>
    <phoneticPr fontId="1"/>
  </si>
  <si>
    <t>そーなのかー</t>
    <phoneticPr fontId="1"/>
  </si>
  <si>
    <t>@haauueehhh</t>
    <phoneticPr fontId="1"/>
  </si>
  <si>
    <t>135mm</t>
    <phoneticPr fontId="1"/>
  </si>
  <si>
    <t>2019/12/24 20:00- 他3夜</t>
    <rPh sb="18" eb="19">
      <t>タ</t>
    </rPh>
    <rPh sb="20" eb="21">
      <t>ヨル</t>
    </rPh>
    <phoneticPr fontId="1"/>
  </si>
  <si>
    <t>Samyang 135mm F2.0</t>
    <phoneticPr fontId="1"/>
  </si>
  <si>
    <t>Kiss X7i (HKIR改造)</t>
    <phoneticPr fontId="1"/>
  </si>
  <si>
    <t>有</t>
    <rPh sb="0" eb="1">
      <t>ア</t>
    </rPh>
    <phoneticPr fontId="1"/>
  </si>
  <si>
    <t>APS-C</t>
    <phoneticPr fontId="1"/>
  </si>
  <si>
    <t xml:space="preserve"> Astronomik L-2 UV-IR Block ,Hα12nm</t>
    <phoneticPr fontId="1"/>
  </si>
  <si>
    <t>AVX</t>
    <phoneticPr fontId="1"/>
  </si>
  <si>
    <t>はやま湖 (福島県)ほか</t>
    <phoneticPr fontId="1"/>
  </si>
  <si>
    <t>上下2パネルのモザイク合成、RチャンネルにHaフィルター付画像のRチャンネルを比較明合成</t>
    <phoneticPr fontId="1"/>
  </si>
  <si>
    <t>https://yamagiri500.blog.fc2.com/</t>
    <phoneticPr fontId="1"/>
  </si>
  <si>
    <t>BORG55FL</t>
    <phoneticPr fontId="1"/>
  </si>
  <si>
    <t>PENTAX K-5</t>
    <phoneticPr fontId="1"/>
  </si>
  <si>
    <t>SkyWatcher EQ-3GOTO</t>
    <phoneticPr fontId="1"/>
  </si>
  <si>
    <t>朝霧高原アリーナ</t>
    <phoneticPr fontId="1"/>
  </si>
  <si>
    <t>面白い企画だと思います！</t>
    <phoneticPr fontId="1"/>
  </si>
  <si>
    <t xml:space="preserve"> 2020.1.1 21:45-22:04</t>
    <phoneticPr fontId="1"/>
  </si>
  <si>
    <t>smc PENTAX-FA 77mm F1.8 Limited</t>
    <phoneticPr fontId="1"/>
  </si>
  <si>
    <t>Quad BP Filter</t>
    <phoneticPr fontId="1"/>
  </si>
  <si>
    <t>スカイメモS</t>
    <phoneticPr fontId="1"/>
  </si>
  <si>
    <t>茨城県つくば市</t>
    <phoneticPr fontId="1"/>
  </si>
  <si>
    <t>わずか450sec.の露光ですが、参加させてください。</t>
    <phoneticPr fontId="1"/>
  </si>
  <si>
    <t xml:space="preserve"> https://www.instagram.com/mizuiro_kstar </t>
    <phoneticPr fontId="1"/>
  </si>
  <si>
    <t>2020年1月3日0時19分～,2020年1月4日0時15分～</t>
    <phoneticPr fontId="1"/>
  </si>
  <si>
    <t>Carl Zeiss Milvus 2/135</t>
    <phoneticPr fontId="1"/>
  </si>
  <si>
    <t>D810A</t>
    <phoneticPr fontId="1"/>
  </si>
  <si>
    <t>Takahashi PM-SP</t>
    <phoneticPr fontId="1"/>
  </si>
  <si>
    <t>静岡県賀茂郡東伊豆町</t>
    <phoneticPr fontId="1"/>
  </si>
  <si>
    <t>nagahiro</t>
    <phoneticPr fontId="1"/>
  </si>
  <si>
    <t>400mm</t>
    <phoneticPr fontId="1"/>
  </si>
  <si>
    <t>http://snct-astro.hatenadiary.jp</t>
    <phoneticPr fontId="1"/>
  </si>
  <si>
    <t>FC76＋76Dレデューサ</t>
    <phoneticPr fontId="1"/>
  </si>
  <si>
    <t>EOS 6D</t>
    <phoneticPr fontId="1"/>
  </si>
  <si>
    <t>宮城県神割咲崎</t>
    <phoneticPr fontId="1"/>
  </si>
  <si>
    <t>タカハシNJP</t>
    <phoneticPr fontId="1"/>
  </si>
  <si>
    <t>そのまま重ねると，画像に線が入ってしまうような
気がしますが，もし重ねて不自然にならないようだったら，
使ってあげてください。</t>
    <phoneticPr fontId="1"/>
  </si>
  <si>
    <t>watertree</t>
    <phoneticPr fontId="1"/>
  </si>
  <si>
    <t xml:space="preserve"> makoto-n</t>
    <phoneticPr fontId="1"/>
  </si>
  <si>
    <t>津村光則</t>
    <rPh sb="0" eb="2">
      <t>ツムラ</t>
    </rPh>
    <rPh sb="2" eb="4">
      <t>ミツノリ</t>
    </rPh>
    <phoneticPr fontId="1"/>
  </si>
  <si>
    <t>アポゾナー135mmF2</t>
    <phoneticPr fontId="1"/>
  </si>
  <si>
    <t>受付No</t>
    <rPh sb="0" eb="2">
      <t>ウケツケ</t>
    </rPh>
    <phoneticPr fontId="1"/>
  </si>
  <si>
    <t>SNS／ブログ</t>
    <phoneticPr fontId="1"/>
  </si>
  <si>
    <t>D810(HKIR)</t>
    <phoneticPr fontId="1"/>
  </si>
  <si>
    <t>EOS6D(HKIR)</t>
    <phoneticPr fontId="1"/>
  </si>
  <si>
    <t>k-5</t>
    <phoneticPr fontId="1"/>
  </si>
  <si>
    <t>EOS6D(SEO-SP4)</t>
    <phoneticPr fontId="1"/>
  </si>
  <si>
    <t>口径</t>
    <rPh sb="0" eb="2">
      <t>コウケイ</t>
    </rPh>
    <phoneticPr fontId="1"/>
  </si>
  <si>
    <t>露出係数</t>
    <rPh sb="0" eb="2">
      <t>ロシュツケイスウ</t>
    </rPh>
    <rPh sb="2" eb="4">
      <t>ケイスウ</t>
    </rPh>
    <phoneticPr fontId="1"/>
  </si>
  <si>
    <t>総露出時間(分）</t>
    <rPh sb="0" eb="3">
      <t>ソウロシュツ</t>
    </rPh>
    <rPh sb="3" eb="5">
      <t>ジカン</t>
    </rPh>
    <rPh sb="6" eb="7">
      <t>フン</t>
    </rPh>
    <phoneticPr fontId="1"/>
  </si>
  <si>
    <t>総露出時間(時）</t>
    <rPh sb="0" eb="3">
      <t>ソウロシュツ</t>
    </rPh>
    <rPh sb="3" eb="5">
      <t>ジカン</t>
    </rPh>
    <rPh sb="6" eb="7">
      <t>ジ</t>
    </rPh>
    <phoneticPr fontId="1"/>
  </si>
  <si>
    <t>換算総露出時間(時）</t>
    <rPh sb="0" eb="2">
      <t>カンサン</t>
    </rPh>
    <rPh sb="2" eb="5">
      <t>ソウロシュツ</t>
    </rPh>
    <rPh sb="5" eb="7">
      <t>ジカン</t>
    </rPh>
    <rPh sb="8" eb="9">
      <t>ジ</t>
    </rPh>
    <phoneticPr fontId="1"/>
  </si>
  <si>
    <t>換算総露出時間(分）</t>
    <rPh sb="0" eb="2">
      <t>カンサン</t>
    </rPh>
    <rPh sb="2" eb="5">
      <t>ソウロシュツ</t>
    </rPh>
    <rPh sb="5" eb="7">
      <t>ジカン</t>
    </rPh>
    <rPh sb="8" eb="9">
      <t>フン</t>
    </rPh>
    <phoneticPr fontId="1"/>
  </si>
  <si>
    <t>加重レイヤー比率</t>
    <rPh sb="0" eb="2">
      <t>カジュウ</t>
    </rPh>
    <rPh sb="6" eb="8">
      <t>ヒリツ</t>
    </rPh>
    <phoneticPr fontId="1"/>
  </si>
  <si>
    <t>換算露出(分)</t>
    <rPh sb="0" eb="2">
      <t>カンサン</t>
    </rPh>
    <rPh sb="2" eb="4">
      <t>ロシュツ</t>
    </rPh>
    <rPh sb="5" eb="6">
      <t>フン</t>
    </rPh>
    <phoneticPr fontId="1"/>
  </si>
  <si>
    <t>※換算露出=口径100mmの光学系で撮影した場合の角面積当たり総光子数が同じになる露出時間</t>
    <rPh sb="1" eb="5">
      <t>カンサンロシュツ</t>
    </rPh>
    <rPh sb="6" eb="8">
      <t>コウケイ</t>
    </rPh>
    <rPh sb="14" eb="17">
      <t>コウガクケイ</t>
    </rPh>
    <rPh sb="18" eb="20">
      <t>サツエイ</t>
    </rPh>
    <rPh sb="22" eb="24">
      <t>バアイ</t>
    </rPh>
    <rPh sb="25" eb="28">
      <t>カクメンセキ</t>
    </rPh>
    <rPh sb="28" eb="29">
      <t>ア</t>
    </rPh>
    <rPh sb="31" eb="35">
      <t>ソウコウシスウ</t>
    </rPh>
    <rPh sb="36" eb="37">
      <t>オナ</t>
    </rPh>
    <rPh sb="41" eb="45">
      <t>ロシュツジカン</t>
    </rPh>
    <phoneticPr fontId="1"/>
  </si>
  <si>
    <t>タカsi</t>
    <phoneticPr fontId="1"/>
  </si>
  <si>
    <t>https://astrotakac.blog.fc2.com/</t>
    <phoneticPr fontId="1"/>
  </si>
  <si>
    <t>FSQ106ED 645RD FL380mm F3.6</t>
    <phoneticPr fontId="1"/>
  </si>
  <si>
    <t>SXD2</t>
    <phoneticPr fontId="1"/>
  </si>
  <si>
    <t>岡山県 大芦高原</t>
    <phoneticPr fontId="1"/>
  </si>
  <si>
    <t>良い作品を期待してます！！</t>
    <phoneticPr fontId="1"/>
  </si>
  <si>
    <t>やまぎり</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</si>
</sst>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Red]\(0\)"/>
    <numFmt numFmtId="178" formatCode="0.00_);[Red]\(0.00\)"/>
    <numFmt numFmtId="179" formatCode="0.0_);[Red]\(0.0\)"/>
    <numFmt numFmtId="180" formatCode="0.000_ "/>
  </numFmts>
  <fonts count="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555555"/>
      <name val="ＭＳ Ｐゴシック"/>
      <charset val="128"/>
      <scheme val="major"/>
    </font>
  </fonts>
  <fills count="2">
    <fill>
      <patternFill patternType="none"/>
    </fill>
    <fill>
      <patternFill patternType="gray125"/>
    </fill>
  </fills>
  <borders count="1">
    <border>
      <left/>
      <right/>
      <top/>
      <bottom/>
      <diagonal/>
    </border>
  </borders>
  <cellStyleXfs count="16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14" fontId="0" fillId="0" borderId="0" xfId="0" applyNumberFormat="1"/>
    <xf numFmtId="0" fontId="0" fillId="0" borderId="0" xfId="0" applyAlignment="1">
      <alignment wrapText="1"/>
    </xf>
    <xf numFmtId="31" fontId="0" fillId="0" borderId="0" xfId="0" applyNumberFormat="1"/>
    <xf numFmtId="0" fontId="0" fillId="0" borderId="0" xfId="0" quotePrefix="1"/>
    <xf numFmtId="0" fontId="4" fillId="0" borderId="0" xfId="0" applyFont="1"/>
    <xf numFmtId="176" fontId="0" fillId="0" borderId="0" xfId="0" applyNumberFormat="1"/>
    <xf numFmtId="177" fontId="0" fillId="0" borderId="0" xfId="0" applyNumberFormat="1"/>
    <xf numFmtId="178" fontId="0" fillId="0" borderId="0" xfId="0" applyNumberFormat="1"/>
    <xf numFmtId="179" fontId="0" fillId="0" borderId="0" xfId="0" applyNumberFormat="1"/>
    <xf numFmtId="180" fontId="0" fillId="0" borderId="0" xfId="0" applyNumberFormat="1"/>
  </cellXfs>
  <cellStyles count="16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5"/>
  <sheetViews>
    <sheetView tabSelected="1" workbookViewId="0">
      <selection activeCell="C19" sqref="C19"/>
    </sheetView>
  </sheetViews>
  <sheetFormatPr baseColWidth="12" defaultRowHeight="18" x14ac:dyDescent="0"/>
  <cols>
    <col min="1" max="2" width="9.83203125" customWidth="1"/>
    <col min="4" max="4" width="37.1640625" customWidth="1"/>
    <col min="5" max="5" width="25.33203125" customWidth="1"/>
    <col min="6" max="6" width="28.83203125" customWidth="1"/>
    <col min="7" max="7" width="9.6640625" customWidth="1"/>
    <col min="8" max="8" width="5.83203125" customWidth="1"/>
    <col min="9" max="11" width="10.6640625" customWidth="1"/>
    <col min="12" max="12" width="14.1640625" customWidth="1"/>
    <col min="13" max="13" width="0.6640625" customWidth="1"/>
    <col min="14" max="14" width="17.1640625" customWidth="1"/>
    <col min="15" max="15" width="17.33203125" customWidth="1"/>
    <col min="16" max="16" width="6" customWidth="1"/>
    <col min="17" max="17" width="15.1640625" customWidth="1"/>
    <col min="18" max="18" width="37.5" customWidth="1"/>
    <col min="19" max="19" width="13.6640625" customWidth="1"/>
    <col min="20" max="20" width="30.83203125" customWidth="1"/>
    <col min="21" max="21" width="82.83203125" customWidth="1"/>
  </cols>
  <sheetData>
    <row r="2" spans="1:21">
      <c r="A2" t="s">
        <v>111</v>
      </c>
      <c r="B2" t="s">
        <v>23</v>
      </c>
      <c r="C2" t="s">
        <v>0</v>
      </c>
      <c r="D2" t="s">
        <v>112</v>
      </c>
      <c r="E2" t="s">
        <v>4</v>
      </c>
      <c r="F2" t="s">
        <v>20</v>
      </c>
      <c r="G2" t="s">
        <v>5</v>
      </c>
      <c r="H2" t="s">
        <v>2</v>
      </c>
      <c r="I2" t="s">
        <v>22</v>
      </c>
      <c r="J2" t="s">
        <v>117</v>
      </c>
      <c r="K2" t="s">
        <v>118</v>
      </c>
      <c r="L2" t="s">
        <v>124</v>
      </c>
      <c r="N2" t="s">
        <v>123</v>
      </c>
      <c r="O2" t="s">
        <v>1</v>
      </c>
      <c r="P2" t="s">
        <v>7</v>
      </c>
      <c r="Q2" t="s">
        <v>6</v>
      </c>
      <c r="R2" t="s">
        <v>8</v>
      </c>
      <c r="S2" t="s">
        <v>9</v>
      </c>
      <c r="T2" t="s">
        <v>17</v>
      </c>
      <c r="U2" t="s">
        <v>18</v>
      </c>
    </row>
    <row r="3" spans="1:21">
      <c r="A3">
        <v>1</v>
      </c>
      <c r="B3" t="s">
        <v>25</v>
      </c>
      <c r="C3" t="s">
        <v>33</v>
      </c>
      <c r="E3" s="1">
        <v>43799</v>
      </c>
      <c r="F3" t="s">
        <v>26</v>
      </c>
      <c r="G3">
        <v>105</v>
      </c>
      <c r="H3">
        <v>2.5</v>
      </c>
      <c r="I3">
        <v>240</v>
      </c>
      <c r="J3">
        <f>G3/H3</f>
        <v>42</v>
      </c>
      <c r="K3" s="8">
        <f>J3^2/10000</f>
        <v>0.1764</v>
      </c>
      <c r="L3" s="9">
        <f>J3*K3</f>
        <v>7.4088000000000003</v>
      </c>
      <c r="M3" s="9">
        <f>L3</f>
        <v>7.4088000000000003</v>
      </c>
      <c r="N3">
        <v>1</v>
      </c>
      <c r="O3" t="s">
        <v>27</v>
      </c>
      <c r="P3" t="s">
        <v>21</v>
      </c>
      <c r="Q3" t="s">
        <v>28</v>
      </c>
      <c r="R3" t="s">
        <v>29</v>
      </c>
      <c r="S3" t="s">
        <v>30</v>
      </c>
      <c r="T3" t="s">
        <v>31</v>
      </c>
      <c r="U3" t="s">
        <v>32</v>
      </c>
    </row>
    <row r="4" spans="1:21" ht="44">
      <c r="A4">
        <v>3</v>
      </c>
      <c r="B4" t="s">
        <v>25</v>
      </c>
      <c r="C4" t="s">
        <v>34</v>
      </c>
      <c r="D4" t="s">
        <v>35</v>
      </c>
      <c r="E4" t="s">
        <v>36</v>
      </c>
      <c r="F4" t="s">
        <v>37</v>
      </c>
      <c r="G4">
        <v>135</v>
      </c>
      <c r="H4">
        <v>2.8</v>
      </c>
      <c r="I4">
        <v>285</v>
      </c>
      <c r="J4" s="7">
        <f t="shared" ref="J4:J10" si="0">G4/H4</f>
        <v>48.214285714285715</v>
      </c>
      <c r="K4" s="8">
        <f t="shared" ref="K4:K10" si="1">J4^2/10000</f>
        <v>0.23246173469387754</v>
      </c>
      <c r="L4" s="9">
        <f t="shared" ref="L4:L10" si="2">J4*K4</f>
        <v>11.207976494169095</v>
      </c>
      <c r="M4" s="9">
        <f>M3+L4</f>
        <v>18.616776494169095</v>
      </c>
      <c r="N4" s="10">
        <f>L4/M4</f>
        <v>0.60203636744951594</v>
      </c>
      <c r="O4" t="s">
        <v>113</v>
      </c>
      <c r="P4" t="s">
        <v>38</v>
      </c>
      <c r="Q4" t="s">
        <v>14</v>
      </c>
      <c r="R4" t="s">
        <v>39</v>
      </c>
      <c r="S4" t="s">
        <v>40</v>
      </c>
      <c r="T4" t="s">
        <v>41</v>
      </c>
      <c r="U4" s="2" t="s">
        <v>42</v>
      </c>
    </row>
    <row r="5" spans="1:21">
      <c r="A5">
        <v>5</v>
      </c>
      <c r="B5" t="s">
        <v>25</v>
      </c>
      <c r="C5" t="s">
        <v>43</v>
      </c>
      <c r="E5" s="3">
        <v>43771</v>
      </c>
      <c r="F5" t="s">
        <v>52</v>
      </c>
      <c r="G5">
        <v>105</v>
      </c>
      <c r="H5">
        <v>2.8</v>
      </c>
      <c r="I5">
        <v>54</v>
      </c>
      <c r="J5" s="7">
        <f t="shared" si="0"/>
        <v>37.5</v>
      </c>
      <c r="K5" s="8">
        <f t="shared" si="1"/>
        <v>0.140625</v>
      </c>
      <c r="L5" s="9">
        <f t="shared" si="2"/>
        <v>5.2734375</v>
      </c>
      <c r="M5" s="9">
        <f t="shared" ref="M5:M10" si="3">M4+L5</f>
        <v>23.890213994169095</v>
      </c>
      <c r="N5" s="10">
        <f t="shared" ref="N5:N10" si="4">L5/M5</f>
        <v>0.22073630237414751</v>
      </c>
      <c r="O5" t="s">
        <v>114</v>
      </c>
      <c r="P5" t="s">
        <v>38</v>
      </c>
      <c r="Q5" t="s">
        <v>14</v>
      </c>
      <c r="R5" t="s">
        <v>47</v>
      </c>
      <c r="S5" t="s">
        <v>53</v>
      </c>
      <c r="T5" t="s">
        <v>54</v>
      </c>
      <c r="U5" t="s">
        <v>51</v>
      </c>
    </row>
    <row r="6" spans="1:21">
      <c r="A6">
        <v>7</v>
      </c>
      <c r="B6" t="s">
        <v>71</v>
      </c>
      <c r="C6" t="s">
        <v>69</v>
      </c>
      <c r="D6" s="4" t="s">
        <v>70</v>
      </c>
      <c r="E6" t="s">
        <v>72</v>
      </c>
      <c r="F6" t="s">
        <v>73</v>
      </c>
      <c r="G6">
        <v>135</v>
      </c>
      <c r="H6">
        <v>2</v>
      </c>
      <c r="I6">
        <f>9.6*60</f>
        <v>576</v>
      </c>
      <c r="J6" s="7">
        <f t="shared" si="0"/>
        <v>67.5</v>
      </c>
      <c r="K6" s="8">
        <f t="shared" si="1"/>
        <v>0.455625</v>
      </c>
      <c r="L6" s="9">
        <f t="shared" si="2"/>
        <v>30.754687499999999</v>
      </c>
      <c r="M6" s="9">
        <f t="shared" si="3"/>
        <v>54.64490149416909</v>
      </c>
      <c r="N6" s="10">
        <f t="shared" si="4"/>
        <v>0.56280982596851592</v>
      </c>
      <c r="O6" t="s">
        <v>74</v>
      </c>
      <c r="P6" t="s">
        <v>75</v>
      </c>
      <c r="Q6" t="s">
        <v>76</v>
      </c>
      <c r="R6" t="s">
        <v>77</v>
      </c>
      <c r="S6" t="s">
        <v>78</v>
      </c>
      <c r="T6" t="s">
        <v>79</v>
      </c>
      <c r="U6" t="s">
        <v>80</v>
      </c>
    </row>
    <row r="7" spans="1:21">
      <c r="A7">
        <v>9</v>
      </c>
      <c r="B7" t="s">
        <v>25</v>
      </c>
      <c r="C7" t="s">
        <v>108</v>
      </c>
      <c r="E7" t="s">
        <v>87</v>
      </c>
      <c r="F7" t="s">
        <v>88</v>
      </c>
      <c r="G7">
        <v>77</v>
      </c>
      <c r="H7">
        <v>4</v>
      </c>
      <c r="I7">
        <v>7.5</v>
      </c>
      <c r="J7" s="7">
        <f t="shared" si="0"/>
        <v>19.25</v>
      </c>
      <c r="K7" s="8">
        <f t="shared" si="1"/>
        <v>3.7056249999999999E-2</v>
      </c>
      <c r="L7" s="9">
        <f t="shared" si="2"/>
        <v>0.71333281250000002</v>
      </c>
      <c r="M7" s="9">
        <f t="shared" si="3"/>
        <v>55.35823430666909</v>
      </c>
      <c r="N7" s="10">
        <f t="shared" si="4"/>
        <v>1.2885758034628351E-2</v>
      </c>
      <c r="O7" t="s">
        <v>115</v>
      </c>
      <c r="P7" t="s">
        <v>21</v>
      </c>
      <c r="Q7" t="s">
        <v>76</v>
      </c>
      <c r="R7" t="s">
        <v>89</v>
      </c>
      <c r="S7" t="s">
        <v>90</v>
      </c>
      <c r="T7" t="s">
        <v>91</v>
      </c>
      <c r="U7" t="s">
        <v>92</v>
      </c>
    </row>
    <row r="8" spans="1:21">
      <c r="A8">
        <v>10</v>
      </c>
      <c r="B8" t="s">
        <v>25</v>
      </c>
      <c r="C8" t="s">
        <v>107</v>
      </c>
      <c r="D8" t="s">
        <v>93</v>
      </c>
      <c r="E8" t="s">
        <v>94</v>
      </c>
      <c r="F8" t="s">
        <v>95</v>
      </c>
      <c r="G8">
        <v>135</v>
      </c>
      <c r="H8">
        <v>2.8</v>
      </c>
      <c r="I8">
        <v>326</v>
      </c>
      <c r="J8" s="7">
        <f t="shared" si="0"/>
        <v>48.214285714285715</v>
      </c>
      <c r="K8" s="8">
        <f t="shared" si="1"/>
        <v>0.23246173469387754</v>
      </c>
      <c r="L8" s="9">
        <f t="shared" si="2"/>
        <v>11.207976494169095</v>
      </c>
      <c r="M8" s="9">
        <f t="shared" si="3"/>
        <v>66.566210800838178</v>
      </c>
      <c r="N8" s="10">
        <f t="shared" si="4"/>
        <v>0.16837335878562534</v>
      </c>
      <c r="O8" t="s">
        <v>96</v>
      </c>
      <c r="P8" t="s">
        <v>21</v>
      </c>
      <c r="Q8" t="s">
        <v>14</v>
      </c>
      <c r="R8" t="s">
        <v>10</v>
      </c>
      <c r="S8" t="s">
        <v>97</v>
      </c>
      <c r="T8" t="s">
        <v>98</v>
      </c>
    </row>
    <row r="9" spans="1:21">
      <c r="A9">
        <v>12</v>
      </c>
      <c r="B9" t="s">
        <v>25</v>
      </c>
      <c r="C9" t="s">
        <v>109</v>
      </c>
      <c r="F9" t="s">
        <v>110</v>
      </c>
      <c r="G9">
        <v>135</v>
      </c>
      <c r="H9">
        <v>4</v>
      </c>
      <c r="I9">
        <v>192</v>
      </c>
      <c r="J9" s="7">
        <f t="shared" si="0"/>
        <v>33.75</v>
      </c>
      <c r="K9" s="8">
        <f t="shared" si="1"/>
        <v>0.11390625</v>
      </c>
      <c r="L9" s="9">
        <f t="shared" si="2"/>
        <v>3.8443359374999999</v>
      </c>
      <c r="M9" s="9">
        <f t="shared" si="3"/>
        <v>70.410546738338184</v>
      </c>
      <c r="N9" s="10">
        <f t="shared" si="4"/>
        <v>5.4598865022117186E-2</v>
      </c>
      <c r="O9" t="s">
        <v>96</v>
      </c>
      <c r="P9" t="s">
        <v>21</v>
      </c>
      <c r="Q9" t="s">
        <v>14</v>
      </c>
      <c r="R9" t="s">
        <v>89</v>
      </c>
    </row>
    <row r="10" spans="1:21">
      <c r="A10">
        <v>99</v>
      </c>
      <c r="B10" t="s">
        <v>25</v>
      </c>
      <c r="C10" t="s">
        <v>55</v>
      </c>
      <c r="F10" t="s">
        <v>52</v>
      </c>
      <c r="G10">
        <v>105</v>
      </c>
      <c r="H10">
        <v>2</v>
      </c>
      <c r="I10">
        <f>2*92+4*32</f>
        <v>312</v>
      </c>
      <c r="J10" s="7">
        <f t="shared" si="0"/>
        <v>52.5</v>
      </c>
      <c r="K10" s="8">
        <f t="shared" si="1"/>
        <v>0.27562500000000001</v>
      </c>
      <c r="L10" s="9">
        <f t="shared" si="2"/>
        <v>14.4703125</v>
      </c>
      <c r="M10" s="9">
        <f t="shared" si="3"/>
        <v>84.880859238338189</v>
      </c>
      <c r="N10" s="10">
        <f t="shared" si="4"/>
        <v>0.17047792199379841</v>
      </c>
      <c r="O10" t="s">
        <v>116</v>
      </c>
      <c r="P10" t="s">
        <v>38</v>
      </c>
      <c r="Q10" t="s">
        <v>14</v>
      </c>
      <c r="R10" t="s">
        <v>47</v>
      </c>
      <c r="S10" t="s">
        <v>30</v>
      </c>
      <c r="T10" t="s">
        <v>60</v>
      </c>
    </row>
    <row r="11" spans="1:21">
      <c r="G11" t="s">
        <v>120</v>
      </c>
      <c r="I11" s="6">
        <f>SUM(I3:I10)/60</f>
        <v>33.208333333333336</v>
      </c>
      <c r="J11" t="s">
        <v>121</v>
      </c>
      <c r="K11" s="8"/>
      <c r="L11" s="6">
        <f>SUM(L3:L10)/60</f>
        <v>1.4146809873056365</v>
      </c>
      <c r="M11" s="6"/>
      <c r="N11" s="6"/>
    </row>
    <row r="12" spans="1:21">
      <c r="G12" t="s">
        <v>119</v>
      </c>
      <c r="I12" s="6">
        <f>SUM(I3:I11)</f>
        <v>2025.7083333333333</v>
      </c>
      <c r="J12" t="s">
        <v>122</v>
      </c>
      <c r="K12" s="8"/>
      <c r="L12" s="6">
        <f>SUM(L3:L10)</f>
        <v>84.880859238338189</v>
      </c>
      <c r="M12" s="6"/>
    </row>
    <row r="13" spans="1:21">
      <c r="J13" s="7"/>
      <c r="K13" s="8"/>
      <c r="L13" s="9"/>
      <c r="M13" s="9"/>
    </row>
    <row r="14" spans="1:21">
      <c r="A14" t="s">
        <v>111</v>
      </c>
      <c r="B14" t="s">
        <v>23</v>
      </c>
      <c r="C14" t="s">
        <v>0</v>
      </c>
      <c r="D14" t="s">
        <v>112</v>
      </c>
      <c r="E14" t="s">
        <v>4</v>
      </c>
      <c r="F14" t="s">
        <v>20</v>
      </c>
      <c r="G14" t="s">
        <v>5</v>
      </c>
      <c r="H14" t="s">
        <v>2</v>
      </c>
      <c r="I14" t="s">
        <v>22</v>
      </c>
      <c r="J14" s="7"/>
      <c r="K14" s="8"/>
      <c r="L14" s="9"/>
      <c r="M14" s="9"/>
      <c r="O14" t="s">
        <v>1</v>
      </c>
      <c r="P14" t="s">
        <v>7</v>
      </c>
      <c r="Q14" t="s">
        <v>6</v>
      </c>
      <c r="R14" t="s">
        <v>8</v>
      </c>
      <c r="S14" t="s">
        <v>9</v>
      </c>
      <c r="T14" t="s">
        <v>17</v>
      </c>
      <c r="U14" t="s">
        <v>18</v>
      </c>
    </row>
    <row r="15" spans="1:21">
      <c r="A15">
        <v>2</v>
      </c>
      <c r="B15" t="s">
        <v>24</v>
      </c>
      <c r="C15" t="s">
        <v>3</v>
      </c>
      <c r="D15" t="s">
        <v>10</v>
      </c>
      <c r="E15" s="1">
        <v>43088</v>
      </c>
      <c r="F15" t="s">
        <v>11</v>
      </c>
      <c r="G15" s="5">
        <v>390</v>
      </c>
      <c r="H15">
        <v>3</v>
      </c>
      <c r="I15">
        <v>132</v>
      </c>
      <c r="J15" s="7">
        <f t="shared" ref="J15:J21" si="5">G15/H15</f>
        <v>130</v>
      </c>
      <c r="K15" s="8">
        <f t="shared" ref="K15:K21" si="6">J15^2/10000</f>
        <v>1.69</v>
      </c>
      <c r="L15" s="9">
        <f t="shared" ref="L15:L21" si="7">J15*K15</f>
        <v>219.7</v>
      </c>
      <c r="M15" s="9">
        <f>L15+M14</f>
        <v>219.7</v>
      </c>
      <c r="N15" s="10">
        <f t="shared" ref="N15:N21" si="8">L15/M15</f>
        <v>1</v>
      </c>
      <c r="O15" t="s">
        <v>12</v>
      </c>
      <c r="P15" t="s">
        <v>21</v>
      </c>
      <c r="Q15" t="s">
        <v>14</v>
      </c>
      <c r="R15" t="s">
        <v>13</v>
      </c>
      <c r="S15" t="s">
        <v>15</v>
      </c>
      <c r="T15" t="s">
        <v>16</v>
      </c>
      <c r="U15" t="s">
        <v>19</v>
      </c>
    </row>
    <row r="16" spans="1:21">
      <c r="A16">
        <v>4</v>
      </c>
      <c r="B16" t="s">
        <v>44</v>
      </c>
      <c r="C16" t="s">
        <v>43</v>
      </c>
      <c r="E16" s="3">
        <v>43826</v>
      </c>
      <c r="F16" t="s">
        <v>45</v>
      </c>
      <c r="G16">
        <v>385</v>
      </c>
      <c r="H16">
        <v>3.8</v>
      </c>
      <c r="I16">
        <v>160</v>
      </c>
      <c r="J16" s="7">
        <f t="shared" si="5"/>
        <v>101.31578947368422</v>
      </c>
      <c r="K16" s="8">
        <f t="shared" si="6"/>
        <v>1.0264889196675901</v>
      </c>
      <c r="L16" s="9">
        <f t="shared" si="7"/>
        <v>103.99953528211111</v>
      </c>
      <c r="M16" s="9">
        <f t="shared" ref="M16:M19" si="9">L16+M15</f>
        <v>323.69953528211113</v>
      </c>
      <c r="N16" s="10">
        <f t="shared" si="8"/>
        <v>0.32128416616808941</v>
      </c>
      <c r="O16" t="s">
        <v>46</v>
      </c>
      <c r="P16" t="s">
        <v>38</v>
      </c>
      <c r="Q16" t="s">
        <v>14</v>
      </c>
      <c r="R16" t="s">
        <v>47</v>
      </c>
      <c r="S16" t="s">
        <v>48</v>
      </c>
      <c r="T16" t="s">
        <v>49</v>
      </c>
      <c r="U16" t="s">
        <v>50</v>
      </c>
    </row>
    <row r="17" spans="1:21">
      <c r="A17">
        <v>6</v>
      </c>
      <c r="B17" t="s">
        <v>24</v>
      </c>
      <c r="C17" t="s">
        <v>61</v>
      </c>
      <c r="E17" t="s">
        <v>62</v>
      </c>
      <c r="F17" t="s">
        <v>63</v>
      </c>
      <c r="G17">
        <v>430</v>
      </c>
      <c r="H17">
        <v>3.3</v>
      </c>
      <c r="I17">
        <v>290</v>
      </c>
      <c r="J17" s="7">
        <f t="shared" si="5"/>
        <v>130.30303030303031</v>
      </c>
      <c r="K17" s="8">
        <f t="shared" si="6"/>
        <v>1.6978879706152434</v>
      </c>
      <c r="L17" s="9">
        <f t="shared" si="7"/>
        <v>221.2399476862287</v>
      </c>
      <c r="M17" s="9">
        <f t="shared" si="9"/>
        <v>544.9394829683398</v>
      </c>
      <c r="N17" s="10">
        <f t="shared" si="8"/>
        <v>0.40598993943531603</v>
      </c>
      <c r="O17" t="s">
        <v>64</v>
      </c>
      <c r="P17" t="s">
        <v>65</v>
      </c>
      <c r="Q17" t="s">
        <v>14</v>
      </c>
      <c r="R17" t="s">
        <v>10</v>
      </c>
      <c r="S17" t="s">
        <v>66</v>
      </c>
      <c r="T17" t="s">
        <v>67</v>
      </c>
      <c r="U17" t="s">
        <v>68</v>
      </c>
    </row>
    <row r="18" spans="1:21">
      <c r="A18">
        <v>8</v>
      </c>
      <c r="B18" t="s">
        <v>24</v>
      </c>
      <c r="C18" t="s">
        <v>132</v>
      </c>
      <c r="D18" t="s">
        <v>81</v>
      </c>
      <c r="E18" s="3">
        <v>43057</v>
      </c>
      <c r="F18" t="s">
        <v>82</v>
      </c>
      <c r="G18">
        <v>200</v>
      </c>
      <c r="H18">
        <v>3.6</v>
      </c>
      <c r="I18">
        <v>357</v>
      </c>
      <c r="J18" s="7">
        <f t="shared" si="5"/>
        <v>55.555555555555557</v>
      </c>
      <c r="K18" s="8">
        <f t="shared" si="6"/>
        <v>0.30864197530864201</v>
      </c>
      <c r="L18" s="9">
        <f t="shared" si="7"/>
        <v>17.146776406035666</v>
      </c>
      <c r="M18" s="9">
        <f t="shared" si="9"/>
        <v>562.08625937437546</v>
      </c>
      <c r="N18" s="10">
        <f t="shared" si="8"/>
        <v>3.0505596107474175E-2</v>
      </c>
      <c r="O18" t="s">
        <v>83</v>
      </c>
      <c r="P18" t="s">
        <v>38</v>
      </c>
      <c r="Q18" t="s">
        <v>76</v>
      </c>
      <c r="R18" t="s">
        <v>10</v>
      </c>
      <c r="S18" t="s">
        <v>84</v>
      </c>
      <c r="T18" t="s">
        <v>85</v>
      </c>
      <c r="U18" t="s">
        <v>86</v>
      </c>
    </row>
    <row r="19" spans="1:21" ht="44">
      <c r="A19">
        <v>11</v>
      </c>
      <c r="B19" t="s">
        <v>100</v>
      </c>
      <c r="C19" t="s">
        <v>99</v>
      </c>
      <c r="D19" t="s">
        <v>101</v>
      </c>
      <c r="E19" s="1">
        <v>43831</v>
      </c>
      <c r="F19" t="s">
        <v>102</v>
      </c>
      <c r="G19">
        <v>438</v>
      </c>
      <c r="H19">
        <v>5.8</v>
      </c>
      <c r="I19">
        <v>165</v>
      </c>
      <c r="J19" s="7">
        <f t="shared" si="5"/>
        <v>75.517241379310349</v>
      </c>
      <c r="K19" s="8">
        <f t="shared" si="6"/>
        <v>0.57028537455410233</v>
      </c>
      <c r="L19" s="9">
        <f t="shared" si="7"/>
        <v>43.066378285292558</v>
      </c>
      <c r="M19" s="9">
        <f t="shared" si="9"/>
        <v>605.15263765966802</v>
      </c>
      <c r="N19" s="10">
        <f t="shared" si="8"/>
        <v>7.1166141573545741E-2</v>
      </c>
      <c r="O19" t="s">
        <v>103</v>
      </c>
      <c r="P19" t="s">
        <v>38</v>
      </c>
      <c r="Q19" t="s">
        <v>14</v>
      </c>
      <c r="R19" t="s">
        <v>10</v>
      </c>
      <c r="S19" t="s">
        <v>105</v>
      </c>
      <c r="T19" t="s">
        <v>104</v>
      </c>
      <c r="U19" s="2" t="s">
        <v>106</v>
      </c>
    </row>
    <row r="20" spans="1:21">
      <c r="A20">
        <v>13</v>
      </c>
      <c r="B20" t="s">
        <v>100</v>
      </c>
      <c r="C20" t="s">
        <v>126</v>
      </c>
      <c r="D20" t="s">
        <v>127</v>
      </c>
      <c r="E20" s="1">
        <v>43792</v>
      </c>
      <c r="F20" t="s">
        <v>128</v>
      </c>
      <c r="G20">
        <v>380</v>
      </c>
      <c r="H20">
        <v>3.6</v>
      </c>
      <c r="I20">
        <v>243</v>
      </c>
      <c r="J20" s="7">
        <f t="shared" si="5"/>
        <v>105.55555555555556</v>
      </c>
      <c r="K20" s="8">
        <f t="shared" si="6"/>
        <v>1.1141975308641976</v>
      </c>
      <c r="L20" s="9">
        <f t="shared" si="7"/>
        <v>117.60973936899863</v>
      </c>
      <c r="M20" s="9">
        <f t="shared" ref="M20" si="10">L20+M19</f>
        <v>722.76237702866661</v>
      </c>
      <c r="N20" s="10">
        <f t="shared" ref="N20" si="11">L20/M20</f>
        <v>0.16272255323042906</v>
      </c>
      <c r="O20" t="s">
        <v>46</v>
      </c>
      <c r="P20" t="s">
        <v>38</v>
      </c>
      <c r="Q20" t="s">
        <v>14</v>
      </c>
      <c r="R20" t="s">
        <v>10</v>
      </c>
      <c r="S20" t="s">
        <v>129</v>
      </c>
      <c r="T20" t="s">
        <v>130</v>
      </c>
      <c r="U20" s="2" t="s">
        <v>131</v>
      </c>
    </row>
    <row r="21" spans="1:21">
      <c r="A21">
        <v>98</v>
      </c>
      <c r="B21" t="s">
        <v>44</v>
      </c>
      <c r="C21" t="s">
        <v>55</v>
      </c>
      <c r="F21" t="s">
        <v>56</v>
      </c>
      <c r="G21">
        <v>400</v>
      </c>
      <c r="H21">
        <v>2.8</v>
      </c>
      <c r="I21">
        <v>272</v>
      </c>
      <c r="J21" s="7">
        <f t="shared" si="5"/>
        <v>142.85714285714286</v>
      </c>
      <c r="K21" s="8">
        <f t="shared" si="6"/>
        <v>2.0408163265306123</v>
      </c>
      <c r="L21" s="9">
        <f t="shared" si="7"/>
        <v>291.54518950437318</v>
      </c>
      <c r="M21" s="9">
        <f>L21+M20</f>
        <v>1014.3075665330398</v>
      </c>
      <c r="N21" s="10">
        <f t="shared" si="8"/>
        <v>0.2874327266441391</v>
      </c>
      <c r="O21" t="s">
        <v>57</v>
      </c>
      <c r="P21" t="s">
        <v>38</v>
      </c>
      <c r="Q21" t="s">
        <v>14</v>
      </c>
      <c r="R21" t="s">
        <v>58</v>
      </c>
      <c r="S21" t="s">
        <v>59</v>
      </c>
      <c r="T21" t="s">
        <v>60</v>
      </c>
    </row>
    <row r="22" spans="1:21">
      <c r="G22" t="s">
        <v>120</v>
      </c>
      <c r="I22" s="6">
        <f>SUM(I15:I21)/60</f>
        <v>26.983333333333334</v>
      </c>
      <c r="J22" t="s">
        <v>121</v>
      </c>
      <c r="K22" s="6"/>
      <c r="L22" s="6">
        <f>SUM(L15:L21)/60</f>
        <v>16.905126108883998</v>
      </c>
      <c r="M22" s="6"/>
      <c r="N22" s="6"/>
    </row>
    <row r="23" spans="1:21">
      <c r="G23" t="s">
        <v>119</v>
      </c>
      <c r="I23">
        <f>SUM(I15:I21)</f>
        <v>1619</v>
      </c>
      <c r="J23" t="s">
        <v>122</v>
      </c>
      <c r="L23" s="6">
        <f>SUM(L15:L21)</f>
        <v>1014.3075665330398</v>
      </c>
    </row>
    <row r="25" spans="1:21">
      <c r="J25" t="s">
        <v>125</v>
      </c>
    </row>
  </sheetData>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応募リスト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千宗</dc:creator>
  <cp:lastModifiedBy>山口 千宗</cp:lastModifiedBy>
  <dcterms:created xsi:type="dcterms:W3CDTF">2020-01-01T06:02:07Z</dcterms:created>
  <dcterms:modified xsi:type="dcterms:W3CDTF">2020-01-14T09:39:19Z</dcterms:modified>
</cp:coreProperties>
</file>